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WP\Proyecto Freelancer\"/>
    </mc:Choice>
  </mc:AlternateContent>
  <xr:revisionPtr revIDLastSave="0" documentId="13_ncr:1_{AF7A90E8-5C12-4F5E-B7A2-890F16F04C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uenta #2" sheetId="6" r:id="rId1"/>
  </sheets>
  <definedNames>
    <definedName name="_xlnm._FilterDatabase" localSheetId="0" hidden="1">'Cuenta #2'!$A$6:$C$30</definedName>
    <definedName name="_xlnm.Print_Area" localSheetId="0">'Cuenta #2'!$A$1:$L$29</definedName>
    <definedName name="_xlnm.Print_Titles" localSheetId="0">'Cuenta #2'!$1:$6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3" i="6" l="1"/>
  <c r="D8" i="6"/>
  <c r="F8" i="6" s="1"/>
  <c r="D19" i="6"/>
  <c r="H19" i="6" s="1"/>
  <c r="D18" i="6"/>
  <c r="F18" i="6" s="1"/>
  <c r="D14" i="6"/>
  <c r="F14" i="6" s="1"/>
  <c r="D13" i="6"/>
  <c r="H13" i="6" s="1"/>
  <c r="D12" i="6"/>
  <c r="H12" i="6" s="1"/>
  <c r="D11" i="6"/>
  <c r="H11" i="6" s="1"/>
  <c r="D10" i="6"/>
  <c r="H10" i="6" s="1"/>
  <c r="D15" i="6"/>
  <c r="F15" i="6" s="1"/>
  <c r="D21" i="6"/>
  <c r="H21" i="6" s="1"/>
  <c r="D20" i="6"/>
  <c r="F20" i="6" s="1"/>
  <c r="D17" i="6"/>
  <c r="H17" i="6" s="1"/>
  <c r="I21" i="6"/>
  <c r="K21" i="6" s="1"/>
  <c r="I15" i="6"/>
  <c r="K15" i="6" s="1"/>
  <c r="I14" i="6"/>
  <c r="K14" i="6" s="1"/>
  <c r="I13" i="6"/>
  <c r="K13" i="6" s="1"/>
  <c r="I12" i="6"/>
  <c r="K12" i="6" s="1"/>
  <c r="I11" i="6"/>
  <c r="K11" i="6"/>
  <c r="H8" i="6"/>
  <c r="I20" i="6"/>
  <c r="K20" i="6" s="1"/>
  <c r="I19" i="6"/>
  <c r="K19" i="6" s="1"/>
  <c r="I18" i="6"/>
  <c r="K18" i="6" s="1"/>
  <c r="I17" i="6"/>
  <c r="K17" i="6" s="1"/>
  <c r="I10" i="6"/>
  <c r="K10" i="6" s="1"/>
  <c r="I8" i="6"/>
  <c r="K8" i="6" s="1"/>
  <c r="F17" i="6" l="1"/>
  <c r="F11" i="6"/>
  <c r="F10" i="6"/>
  <c r="H14" i="6"/>
  <c r="J14" i="6" s="1"/>
  <c r="L14" i="6" s="1"/>
  <c r="H20" i="6"/>
  <c r="J20" i="6" s="1"/>
  <c r="L20" i="6" s="1"/>
  <c r="H18" i="6"/>
  <c r="J18" i="6" s="1"/>
  <c r="L18" i="6" s="1"/>
  <c r="F21" i="6"/>
  <c r="J21" i="6" s="1"/>
  <c r="L21" i="6" s="1"/>
  <c r="F12" i="6"/>
  <c r="J12" i="6" s="1"/>
  <c r="L12" i="6" s="1"/>
  <c r="J17" i="6"/>
  <c r="L17" i="6" s="1"/>
  <c r="J8" i="6"/>
  <c r="J10" i="6"/>
  <c r="L10" i="6" s="1"/>
  <c r="H15" i="6"/>
  <c r="J15" i="6" s="1"/>
  <c r="L15" i="6" s="1"/>
  <c r="F13" i="6"/>
  <c r="J13" i="6" s="1"/>
  <c r="L13" i="6" s="1"/>
  <c r="F19" i="6"/>
  <c r="J19" i="6" s="1"/>
  <c r="L19" i="6" s="1"/>
  <c r="D9" i="6"/>
  <c r="D7" i="6"/>
  <c r="J11" i="6"/>
  <c r="L11" i="6" s="1"/>
  <c r="D16" i="6"/>
  <c r="D22" i="6" l="1"/>
  <c r="D24" i="6" s="1"/>
  <c r="D25" i="6" s="1"/>
  <c r="F22" i="6"/>
  <c r="F24" i="6" s="1"/>
  <c r="F25" i="6" s="1"/>
  <c r="L8" i="6"/>
  <c r="L22" i="6" s="1"/>
  <c r="J22" i="6"/>
  <c r="I22" i="6" s="1"/>
  <c r="H22" i="6"/>
  <c r="K22" i="6" l="1"/>
  <c r="K25" i="6"/>
  <c r="K26" i="6" s="1"/>
</calcChain>
</file>

<file path=xl/sharedStrings.xml><?xml version="1.0" encoding="utf-8"?>
<sst xmlns="http://schemas.openxmlformats.org/spreadsheetml/2006/main" count="64" uniqueCount="55">
  <si>
    <t>Nat</t>
  </si>
  <si>
    <t>Capítulo</t>
  </si>
  <si>
    <t>Partida</t>
  </si>
  <si>
    <t>DESCRIPCIÓN</t>
  </si>
  <si>
    <t>_____________________________</t>
  </si>
  <si>
    <t>2.1</t>
  </si>
  <si>
    <t>3.1</t>
  </si>
  <si>
    <t>3.2</t>
  </si>
  <si>
    <t>3.3</t>
  </si>
  <si>
    <t>3.4</t>
  </si>
  <si>
    <t>PRECIO TOTAL</t>
  </si>
  <si>
    <t>ID</t>
  </si>
  <si>
    <t>% ACUMULADO ANTERIOR</t>
  </si>
  <si>
    <t>SUBTOTAL ANTERIOR</t>
  </si>
  <si>
    <t>% NUEVO ACUMULADO</t>
  </si>
  <si>
    <t>SUBTOTAL ACUMULADO</t>
  </si>
  <si>
    <t>AVANCE POR EJECUTAR</t>
  </si>
  <si>
    <t>% POR EJECUTAR</t>
  </si>
  <si>
    <t>TOTAL POR EJECUTAR</t>
  </si>
  <si>
    <t>ITBMS (7%)</t>
  </si>
  <si>
    <t>Total de Contrato</t>
  </si>
  <si>
    <t>Sub Total Contrato</t>
  </si>
  <si>
    <t>GENERALES</t>
  </si>
  <si>
    <t>Ensayos de Laboratorio</t>
  </si>
  <si>
    <t>SUB RASANTE</t>
  </si>
  <si>
    <t>Marcación Topográfica</t>
  </si>
  <si>
    <t>Desbroce</t>
  </si>
  <si>
    <t>Excavación de material común</t>
  </si>
  <si>
    <t>Relleno de material selecto para rasante - terreno natural</t>
  </si>
  <si>
    <t>Conformación de Sub base (20 cm)</t>
  </si>
  <si>
    <t>Conformación de base (20 cm)</t>
  </si>
  <si>
    <t>2.2</t>
  </si>
  <si>
    <t>2.3</t>
  </si>
  <si>
    <t>2.4</t>
  </si>
  <si>
    <t>2.6</t>
  </si>
  <si>
    <t>2.7</t>
  </si>
  <si>
    <t>CALLES</t>
  </si>
  <si>
    <t>Carpeta Asfáltica (10 cm)</t>
  </si>
  <si>
    <t xml:space="preserve">Cabezales de concreto reforzado </t>
  </si>
  <si>
    <t>Alcantarillas pluviales</t>
  </si>
  <si>
    <t>Cunetas en V (h = 1m)</t>
  </si>
  <si>
    <t>3.5</t>
  </si>
  <si>
    <t>Aceras (e = 10cm)</t>
  </si>
  <si>
    <t>__________________________________________</t>
  </si>
  <si>
    <t>Pendiente por cobrar</t>
  </si>
  <si>
    <t>Total Cuenta # 1</t>
  </si>
  <si>
    <t>% PRESENTE ACTA No. 2</t>
  </si>
  <si>
    <t>SUBTOTAL ACTA No. 2</t>
  </si>
  <si>
    <t>PROYECTO EJEMPLO</t>
  </si>
  <si>
    <t>ASISTENTE VIRTUAL DE INGENIERÍA</t>
  </si>
  <si>
    <t>Ingeniero Virtual</t>
  </si>
  <si>
    <t>Arquitecturacivil.blog</t>
  </si>
  <si>
    <t>Aprobado por</t>
  </si>
  <si>
    <t>EJEMPLO DE CUENTA DE AVANCE</t>
  </si>
  <si>
    <r>
      <t xml:space="preserve">Periodo: </t>
    </r>
    <r>
      <rPr>
        <b/>
        <u/>
        <sz val="12"/>
        <color rgb="FF000000"/>
        <rFont val="Cambria"/>
        <family val="1"/>
        <scheme val="major"/>
      </rPr>
      <t>enero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</si>
</sst>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.00\ _€_-;\-* #,##0.00\ _€_-;_-* &quot;-&quot;??\ _€_-;_-@_-"/>
    <numFmt numFmtId="166" formatCode="_-[$€-2]* #,##0.00_-;\-[$€-2]* #,##0.00_-;_-[$€-2]* &quot;-&quot;??_-"/>
    <numFmt numFmtId="167" formatCode="_-* #,##0.00\ [$€-1]_-;\-* #,##0.00\ [$€-1]_-;_-* &quot;-&quot;??\ [$€-1]_-"/>
    <numFmt numFmtId="168" formatCode="&quot;$&quot;#,##0.00"/>
    <numFmt numFmtId="169" formatCode="[$B/.-180A]\ #,##0.00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2"/>
      <color indexed="8"/>
      <name val="Cambria"/>
      <family val="1"/>
      <scheme val="major"/>
    </font>
    <font>
      <b/>
      <sz val="14"/>
      <color indexed="8"/>
      <name val="Cambria"/>
      <family val="1"/>
      <scheme val="major"/>
    </font>
    <font>
      <sz val="11"/>
      <color indexed="8"/>
      <name val="Cambria"/>
      <family val="1"/>
      <scheme val="major"/>
    </font>
    <font>
      <b/>
      <sz val="8"/>
      <color theme="0"/>
      <name val="Cambria"/>
      <family val="1"/>
      <scheme val="major"/>
    </font>
    <font>
      <b/>
      <sz val="14"/>
      <color theme="0"/>
      <name val="Cambria"/>
      <family val="1"/>
      <scheme val="major"/>
    </font>
    <font>
      <sz val="14"/>
      <color indexed="8"/>
      <name val="Cambria"/>
      <family val="1"/>
      <scheme val="major"/>
    </font>
    <font>
      <b/>
      <sz val="10"/>
      <color theme="0"/>
      <name val="Cambria"/>
      <family val="1"/>
      <scheme val="major"/>
    </font>
    <font>
      <sz val="10"/>
      <color theme="0"/>
      <name val="Cambria"/>
      <family val="1"/>
      <scheme val="major"/>
    </font>
    <font>
      <sz val="12"/>
      <color theme="0"/>
      <name val="Cambria"/>
      <family val="1"/>
      <scheme val="major"/>
    </font>
    <font>
      <sz val="10"/>
      <name val="Cambria"/>
      <family val="1"/>
      <scheme val="major"/>
    </font>
    <font>
      <sz val="14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14"/>
      <color rgb="FFFF0000"/>
      <name val="Cambria"/>
      <family val="1"/>
      <scheme val="major"/>
    </font>
    <font>
      <sz val="8"/>
      <color rgb="FFFF0000"/>
      <name val="Cambria"/>
      <family val="1"/>
      <scheme val="major"/>
    </font>
    <font>
      <b/>
      <sz val="8"/>
      <color rgb="FFFF0000"/>
      <name val="Cambria"/>
      <family val="1"/>
      <scheme val="major"/>
    </font>
    <font>
      <b/>
      <sz val="8"/>
      <name val="Cambria"/>
      <family val="1"/>
      <scheme val="major"/>
    </font>
    <font>
      <b/>
      <sz val="11"/>
      <name val="Cambria"/>
      <family val="1"/>
      <scheme val="major"/>
    </font>
    <font>
      <sz val="8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11"/>
      <color indexed="8"/>
      <name val="Cambria"/>
      <family val="1"/>
      <scheme val="major"/>
    </font>
    <font>
      <b/>
      <u/>
      <sz val="12"/>
      <color rgb="FF000000"/>
      <name val="Cambria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76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</cellStyleXfs>
  <cellXfs count="91">
    <xf numFmtId="0" fontId="0" fillId="0" borderId="0" xfId="0"/>
    <xf numFmtId="0" fontId="11" fillId="0" borderId="0" xfId="0" applyFont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7" fillId="6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168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49" fontId="16" fillId="5" borderId="0" xfId="0" applyNumberFormat="1" applyFont="1" applyFill="1" applyBorder="1" applyAlignment="1">
      <alignment horizontal="center" vertical="center"/>
    </xf>
    <xf numFmtId="49" fontId="16" fillId="5" borderId="0" xfId="0" applyNumberFormat="1" applyFont="1" applyFill="1" applyBorder="1" applyAlignment="1">
      <alignment vertical="center"/>
    </xf>
    <xf numFmtId="0" fontId="12" fillId="5" borderId="0" xfId="0" applyFont="1" applyFill="1" applyBorder="1" applyAlignment="1">
      <alignment horizontal="right" vertical="center" wrapText="1"/>
    </xf>
    <xf numFmtId="10" fontId="16" fillId="5" borderId="0" xfId="0" applyNumberFormat="1" applyFont="1" applyFill="1" applyBorder="1" applyAlignment="1">
      <alignment horizontal="center" vertical="center"/>
    </xf>
    <xf numFmtId="168" fontId="20" fillId="5" borderId="0" xfId="0" applyNumberFormat="1" applyFont="1" applyFill="1" applyBorder="1" applyAlignment="1">
      <alignment horizontal="center" vertical="center"/>
    </xf>
    <xf numFmtId="10" fontId="20" fillId="5" borderId="0" xfId="0" applyNumberFormat="1" applyFont="1" applyFill="1" applyBorder="1" applyAlignment="1">
      <alignment horizontal="center" vertical="center"/>
    </xf>
    <xf numFmtId="168" fontId="21" fillId="5" borderId="0" xfId="0" applyNumberFormat="1" applyFont="1" applyFill="1" applyAlignment="1">
      <alignment vertical="center"/>
    </xf>
    <xf numFmtId="0" fontId="21" fillId="5" borderId="0" xfId="0" applyFont="1" applyFill="1" applyAlignment="1">
      <alignment vertical="center"/>
    </xf>
    <xf numFmtId="0" fontId="22" fillId="5" borderId="0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vertical="center" wrapText="1"/>
    </xf>
    <xf numFmtId="0" fontId="24" fillId="5" borderId="0" xfId="0" applyFont="1" applyFill="1" applyBorder="1" applyAlignment="1">
      <alignment horizontal="right" vertical="center" wrapText="1"/>
    </xf>
    <xf numFmtId="168" fontId="25" fillId="5" borderId="2" xfId="0" applyNumberFormat="1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vertical="center" wrapText="1"/>
    </xf>
    <xf numFmtId="10" fontId="26" fillId="5" borderId="3" xfId="0" applyNumberFormat="1" applyFont="1" applyFill="1" applyBorder="1" applyAlignment="1">
      <alignment horizontal="center" vertical="center"/>
    </xf>
    <xf numFmtId="168" fontId="24" fillId="5" borderId="0" xfId="0" applyNumberFormat="1" applyFont="1" applyFill="1" applyBorder="1" applyAlignment="1">
      <alignment horizontal="center" vertical="center"/>
    </xf>
    <xf numFmtId="10" fontId="24" fillId="5" borderId="0" xfId="0" applyNumberFormat="1" applyFont="1" applyFill="1" applyBorder="1" applyAlignment="1">
      <alignment horizontal="center" vertical="center"/>
    </xf>
    <xf numFmtId="168" fontId="23" fillId="5" borderId="0" xfId="0" applyNumberFormat="1" applyFont="1" applyFill="1" applyBorder="1" applyAlignment="1">
      <alignment horizontal="center" vertical="center"/>
    </xf>
    <xf numFmtId="10" fontId="22" fillId="5" borderId="0" xfId="0" applyNumberFormat="1" applyFont="1" applyFill="1" applyBorder="1" applyAlignment="1">
      <alignment horizontal="center" vertical="center"/>
    </xf>
    <xf numFmtId="168" fontId="23" fillId="0" borderId="0" xfId="0" applyNumberFormat="1" applyFont="1" applyBorder="1" applyAlignment="1">
      <alignment horizontal="center"/>
    </xf>
    <xf numFmtId="0" fontId="27" fillId="0" borderId="0" xfId="0" applyFont="1"/>
    <xf numFmtId="0" fontId="27" fillId="0" borderId="0" xfId="0" applyFont="1" applyFill="1" applyBorder="1"/>
    <xf numFmtId="168" fontId="20" fillId="4" borderId="2" xfId="0" applyNumberFormat="1" applyFont="1" applyFill="1" applyBorder="1" applyAlignment="1">
      <alignment horizontal="center" vertical="center"/>
    </xf>
    <xf numFmtId="168" fontId="28" fillId="7" borderId="2" xfId="0" applyNumberFormat="1" applyFont="1" applyFill="1" applyBorder="1" applyAlignment="1">
      <alignment horizontal="center" vertical="center"/>
    </xf>
    <xf numFmtId="0" fontId="29" fillId="5" borderId="0" xfId="0" applyFont="1" applyFill="1" applyAlignment="1">
      <alignment horizontal="center" vertical="center" wrapText="1"/>
    </xf>
    <xf numFmtId="0" fontId="24" fillId="5" borderId="0" xfId="0" applyFont="1" applyFill="1" applyBorder="1" applyAlignment="1">
      <alignment horizontal="center" vertical="center" wrapText="1"/>
    </xf>
    <xf numFmtId="168" fontId="18" fillId="3" borderId="0" xfId="0" applyNumberFormat="1" applyFont="1" applyFill="1"/>
    <xf numFmtId="168" fontId="27" fillId="0" borderId="0" xfId="0" applyNumberFormat="1" applyFont="1"/>
    <xf numFmtId="0" fontId="30" fillId="3" borderId="0" xfId="0" applyNumberFormat="1" applyFont="1" applyFill="1" applyAlignment="1">
      <alignment horizontal="center"/>
    </xf>
    <xf numFmtId="0" fontId="30" fillId="3" borderId="0" xfId="0" applyFont="1" applyFill="1"/>
    <xf numFmtId="0" fontId="17" fillId="3" borderId="0" xfId="0" applyFont="1" applyFill="1"/>
    <xf numFmtId="0" fontId="16" fillId="3" borderId="0" xfId="0" applyFont="1" applyFill="1"/>
    <xf numFmtId="0" fontId="18" fillId="3" borderId="0" xfId="0" applyFont="1" applyFill="1"/>
    <xf numFmtId="168" fontId="16" fillId="3" borderId="0" xfId="0" applyNumberFormat="1" applyFont="1" applyFill="1"/>
    <xf numFmtId="0" fontId="31" fillId="5" borderId="0" xfId="0" applyFont="1" applyFill="1" applyBorder="1" applyAlignment="1">
      <alignment horizontal="center" vertical="center" wrapText="1"/>
    </xf>
    <xf numFmtId="0" fontId="30" fillId="3" borderId="0" xfId="0" applyNumberFormat="1" applyFont="1" applyFill="1" applyAlignment="1">
      <alignment horizontal="left"/>
    </xf>
    <xf numFmtId="0" fontId="18" fillId="5" borderId="0" xfId="0" applyFont="1" applyFill="1"/>
    <xf numFmtId="0" fontId="14" fillId="3" borderId="0" xfId="0" applyFont="1" applyFill="1" applyAlignment="1">
      <alignment horizontal="center" vertical="top"/>
    </xf>
    <xf numFmtId="0" fontId="14" fillId="3" borderId="0" xfId="0" applyFont="1" applyFill="1" applyAlignment="1">
      <alignment vertical="top"/>
    </xf>
    <xf numFmtId="49" fontId="10" fillId="5" borderId="0" xfId="0" applyNumberFormat="1" applyFont="1" applyFill="1" applyAlignment="1">
      <alignment vertical="top" wrapText="1"/>
    </xf>
    <xf numFmtId="0" fontId="14" fillId="5" borderId="0" xfId="0" applyFont="1" applyFill="1" applyAlignment="1">
      <alignment horizontal="center"/>
    </xf>
    <xf numFmtId="0" fontId="14" fillId="5" borderId="0" xfId="0" applyFont="1" applyFill="1"/>
    <xf numFmtId="0" fontId="14" fillId="0" borderId="0" xfId="0" applyFont="1"/>
    <xf numFmtId="0" fontId="14" fillId="5" borderId="0" xfId="0" applyFont="1" applyFill="1" applyAlignment="1">
      <alignment vertical="top" wrapText="1"/>
    </xf>
    <xf numFmtId="0" fontId="14" fillId="3" borderId="0" xfId="0" applyFont="1" applyFill="1" applyAlignment="1">
      <alignment horizontal="left" vertical="top"/>
    </xf>
    <xf numFmtId="0" fontId="14" fillId="3" borderId="0" xfId="0" applyFont="1" applyFill="1" applyAlignment="1">
      <alignment horizontal="center"/>
    </xf>
    <xf numFmtId="168" fontId="14" fillId="0" borderId="0" xfId="0" applyNumberFormat="1" applyFont="1"/>
    <xf numFmtId="0" fontId="14" fillId="3" borderId="0" xfId="0" applyFont="1" applyFill="1"/>
    <xf numFmtId="0" fontId="14" fillId="0" borderId="0" xfId="0" applyFont="1" applyAlignment="1">
      <alignment horizontal="center"/>
    </xf>
    <xf numFmtId="0" fontId="32" fillId="3" borderId="0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vertical="center"/>
    </xf>
    <xf numFmtId="0" fontId="32" fillId="3" borderId="0" xfId="0" applyFont="1" applyFill="1" applyBorder="1" applyAlignment="1">
      <alignment horizontal="center" vertical="center"/>
    </xf>
    <xf numFmtId="0" fontId="25" fillId="3" borderId="0" xfId="0" applyFont="1" applyFill="1"/>
    <xf numFmtId="0" fontId="25" fillId="5" borderId="0" xfId="0" applyNumberFormat="1" applyFont="1" applyFill="1" applyAlignment="1">
      <alignment horizontal="left"/>
    </xf>
    <xf numFmtId="0" fontId="25" fillId="5" borderId="0" xfId="0" applyFont="1" applyFill="1"/>
    <xf numFmtId="0" fontId="12" fillId="9" borderId="4" xfId="0" applyNumberFormat="1" applyFont="1" applyFill="1" applyBorder="1" applyAlignment="1">
      <alignment horizontal="center" vertical="center"/>
    </xf>
    <xf numFmtId="0" fontId="13" fillId="9" borderId="4" xfId="0" applyFont="1" applyFill="1" applyBorder="1" applyAlignment="1">
      <alignment vertical="center"/>
    </xf>
    <xf numFmtId="0" fontId="12" fillId="9" borderId="4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 wrapText="1"/>
    </xf>
    <xf numFmtId="0" fontId="12" fillId="9" borderId="4" xfId="75" applyNumberFormat="1" applyFont="1" applyFill="1" applyBorder="1" applyAlignment="1">
      <alignment horizontal="center" vertical="center" wrapText="1"/>
    </xf>
    <xf numFmtId="0" fontId="12" fillId="9" borderId="4" xfId="0" applyFont="1" applyFill="1" applyBorder="1" applyAlignment="1">
      <alignment horizontal="center" vertical="center"/>
    </xf>
    <xf numFmtId="10" fontId="12" fillId="9" borderId="4" xfId="75" applyNumberFormat="1" applyFont="1" applyFill="1" applyBorder="1" applyAlignment="1">
      <alignment horizontal="center" vertical="center" wrapText="1"/>
    </xf>
    <xf numFmtId="169" fontId="12" fillId="9" borderId="4" xfId="75" applyNumberFormat="1" applyFont="1" applyFill="1" applyBorder="1" applyAlignment="1">
      <alignment horizontal="center" vertical="center" wrapText="1"/>
    </xf>
    <xf numFmtId="0" fontId="15" fillId="6" borderId="4" xfId="0" applyNumberFormat="1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left" vertical="center"/>
    </xf>
    <xf numFmtId="168" fontId="15" fillId="6" borderId="4" xfId="0" applyNumberFormat="1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49" fontId="18" fillId="0" borderId="4" xfId="0" applyNumberFormat="1" applyFont="1" applyBorder="1" applyAlignment="1">
      <alignment vertical="center"/>
    </xf>
    <xf numFmtId="49" fontId="18" fillId="0" borderId="4" xfId="0" applyNumberFormat="1" applyFont="1" applyBorder="1" applyAlignment="1">
      <alignment vertical="center" wrapText="1"/>
    </xf>
    <xf numFmtId="168" fontId="18" fillId="0" borderId="4" xfId="0" applyNumberFormat="1" applyFont="1" applyBorder="1" applyAlignment="1">
      <alignment horizontal="center" vertical="center"/>
    </xf>
    <xf numFmtId="10" fontId="18" fillId="0" borderId="4" xfId="0" applyNumberFormat="1" applyFont="1" applyBorder="1" applyAlignment="1">
      <alignment horizontal="center" vertical="center"/>
    </xf>
    <xf numFmtId="10" fontId="18" fillId="8" borderId="4" xfId="0" applyNumberFormat="1" applyFont="1" applyFill="1" applyBorder="1" applyAlignment="1">
      <alignment horizontal="center" vertical="center"/>
    </xf>
    <xf numFmtId="49" fontId="16" fillId="6" borderId="4" xfId="0" applyNumberFormat="1" applyFont="1" applyFill="1" applyBorder="1" applyAlignment="1">
      <alignment horizontal="center" vertical="center"/>
    </xf>
    <xf numFmtId="49" fontId="16" fillId="6" borderId="4" xfId="0" applyNumberFormat="1" applyFont="1" applyFill="1" applyBorder="1" applyAlignment="1">
      <alignment vertical="center"/>
    </xf>
    <xf numFmtId="0" fontId="12" fillId="6" borderId="4" xfId="0" applyFont="1" applyFill="1" applyBorder="1" applyAlignment="1">
      <alignment horizontal="right" vertical="center" wrapText="1"/>
    </xf>
    <xf numFmtId="168" fontId="20" fillId="6" borderId="4" xfId="0" applyNumberFormat="1" applyFont="1" applyFill="1" applyBorder="1" applyAlignment="1">
      <alignment horizontal="center" vertical="center"/>
    </xf>
    <xf numFmtId="10" fontId="16" fillId="6" borderId="4" xfId="0" applyNumberFormat="1" applyFont="1" applyFill="1" applyBorder="1" applyAlignment="1">
      <alignment horizontal="center" vertical="center"/>
    </xf>
    <xf numFmtId="10" fontId="20" fillId="6" borderId="4" xfId="0" applyNumberFormat="1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vertical="center" wrapText="1"/>
    </xf>
    <xf numFmtId="168" fontId="28" fillId="5" borderId="0" xfId="0" applyNumberFormat="1" applyFont="1" applyFill="1" applyBorder="1" applyAlignment="1">
      <alignment horizontal="center" vertical="center"/>
    </xf>
  </cellXfs>
  <cellStyles count="76">
    <cellStyle name="Euro" xfId="1" xr:uid="{00000000-0005-0000-0000-000000000000}"/>
    <cellStyle name="Euro 2" xfId="2" xr:uid="{00000000-0005-0000-0000-000001000000}"/>
    <cellStyle name="Euro 3" xfId="3" xr:uid="{00000000-0005-0000-0000-000002000000}"/>
    <cellStyle name="Euro 4" xfId="4" xr:uid="{00000000-0005-0000-0000-000003000000}"/>
    <cellStyle name="Euro_Cierre Centro logístico San Diego-01" xfId="5" xr:uid="{00000000-0005-0000-0000-000004000000}"/>
    <cellStyle name="Hipervínculo 2" xfId="6" xr:uid="{00000000-0005-0000-0000-000005000000}"/>
    <cellStyle name="Millares 2" xfId="7" xr:uid="{00000000-0005-0000-0000-000006000000}"/>
    <cellStyle name="Millares 3" xfId="8" xr:uid="{00000000-0005-0000-0000-000007000000}"/>
    <cellStyle name="Millares 4" xfId="9" xr:uid="{00000000-0005-0000-0000-000008000000}"/>
    <cellStyle name="Normal" xfId="0" builtinId="0"/>
    <cellStyle name="Normal 10" xfId="10" xr:uid="{00000000-0005-0000-0000-00000A000000}"/>
    <cellStyle name="Normal 11" xfId="11" xr:uid="{00000000-0005-0000-0000-00000B000000}"/>
    <cellStyle name="Normal 11 2" xfId="12" xr:uid="{00000000-0005-0000-0000-00000C000000}"/>
    <cellStyle name="Normal 11_LISTA LIC. NAC." xfId="13" xr:uid="{00000000-0005-0000-0000-00000D000000}"/>
    <cellStyle name="Normal 12" xfId="14" xr:uid="{00000000-0005-0000-0000-00000E000000}"/>
    <cellStyle name="Normal 12 2" xfId="15" xr:uid="{00000000-0005-0000-0000-00000F000000}"/>
    <cellStyle name="Normal 12_LISTA LIC. NAC." xfId="16" xr:uid="{00000000-0005-0000-0000-000010000000}"/>
    <cellStyle name="Normal 13" xfId="17" xr:uid="{00000000-0005-0000-0000-000011000000}"/>
    <cellStyle name="Normal 13 2" xfId="18" xr:uid="{00000000-0005-0000-0000-000012000000}"/>
    <cellStyle name="Normal 13_LISTA LIC. NAC." xfId="19" xr:uid="{00000000-0005-0000-0000-000013000000}"/>
    <cellStyle name="Normal 14" xfId="20" xr:uid="{00000000-0005-0000-0000-000014000000}"/>
    <cellStyle name="Normal 14 2" xfId="21" xr:uid="{00000000-0005-0000-0000-000015000000}"/>
    <cellStyle name="Normal 14_LISTA LIC. NAC." xfId="22" xr:uid="{00000000-0005-0000-0000-000016000000}"/>
    <cellStyle name="Normal 15" xfId="23" xr:uid="{00000000-0005-0000-0000-000017000000}"/>
    <cellStyle name="Normal 15 2" xfId="24" xr:uid="{00000000-0005-0000-0000-000018000000}"/>
    <cellStyle name="Normal 15_LISTA LIC. NAC." xfId="25" xr:uid="{00000000-0005-0000-0000-000019000000}"/>
    <cellStyle name="Normal 16" xfId="26" xr:uid="{00000000-0005-0000-0000-00001A000000}"/>
    <cellStyle name="Normal 16 2" xfId="27" xr:uid="{00000000-0005-0000-0000-00001B000000}"/>
    <cellStyle name="Normal 16_LISTA LIC. NAC." xfId="28" xr:uid="{00000000-0005-0000-0000-00001C000000}"/>
    <cellStyle name="Normal 17" xfId="29" xr:uid="{00000000-0005-0000-0000-00001D000000}"/>
    <cellStyle name="Normal 17 2" xfId="30" xr:uid="{00000000-0005-0000-0000-00001E000000}"/>
    <cellStyle name="Normal 17_LISTA LIC. NAC." xfId="31" xr:uid="{00000000-0005-0000-0000-00001F000000}"/>
    <cellStyle name="Normal 18" xfId="32" xr:uid="{00000000-0005-0000-0000-000020000000}"/>
    <cellStyle name="Normal 18 2" xfId="33" xr:uid="{00000000-0005-0000-0000-000021000000}"/>
    <cellStyle name="Normal 18_LISTA LIC. NAC." xfId="34" xr:uid="{00000000-0005-0000-0000-000022000000}"/>
    <cellStyle name="Normal 19" xfId="35" xr:uid="{00000000-0005-0000-0000-000023000000}"/>
    <cellStyle name="Normal 19 2" xfId="36" xr:uid="{00000000-0005-0000-0000-000024000000}"/>
    <cellStyle name="Normal 19_LISTA LIC. NAC." xfId="37" xr:uid="{00000000-0005-0000-0000-000025000000}"/>
    <cellStyle name="Normal 2" xfId="38" xr:uid="{00000000-0005-0000-0000-000026000000}"/>
    <cellStyle name="Normal 2 2" xfId="39" xr:uid="{00000000-0005-0000-0000-000027000000}"/>
    <cellStyle name="Normal 2 3" xfId="40" xr:uid="{00000000-0005-0000-0000-000028000000}"/>
    <cellStyle name="Normal 2_PRESEN 2012" xfId="41" xr:uid="{00000000-0005-0000-0000-000029000000}"/>
    <cellStyle name="Normal 20" xfId="42" xr:uid="{00000000-0005-0000-0000-00002A000000}"/>
    <cellStyle name="Normal 21" xfId="43" xr:uid="{00000000-0005-0000-0000-00002B000000}"/>
    <cellStyle name="Normal 21 2" xfId="44" xr:uid="{00000000-0005-0000-0000-00002C000000}"/>
    <cellStyle name="Normal 22" xfId="45" xr:uid="{00000000-0005-0000-0000-00002D000000}"/>
    <cellStyle name="Normal 23" xfId="46" xr:uid="{00000000-0005-0000-0000-00002E000000}"/>
    <cellStyle name="Normal 24" xfId="47" xr:uid="{00000000-0005-0000-0000-00002F000000}"/>
    <cellStyle name="Normal 3" xfId="48" xr:uid="{00000000-0005-0000-0000-000030000000}"/>
    <cellStyle name="Normal 3 2" xfId="49" xr:uid="{00000000-0005-0000-0000-000031000000}"/>
    <cellStyle name="Normal 3_LISTA LIC. NAC." xfId="50" xr:uid="{00000000-0005-0000-0000-000032000000}"/>
    <cellStyle name="Normal 4" xfId="51" xr:uid="{00000000-0005-0000-0000-000033000000}"/>
    <cellStyle name="Normal 4 2" xfId="52" xr:uid="{00000000-0005-0000-0000-000034000000}"/>
    <cellStyle name="Normal 4_LISTA LIC. NAC." xfId="53" xr:uid="{00000000-0005-0000-0000-000035000000}"/>
    <cellStyle name="Normal 5" xfId="54" xr:uid="{00000000-0005-0000-0000-000036000000}"/>
    <cellStyle name="Normal 5 2" xfId="55" xr:uid="{00000000-0005-0000-0000-000037000000}"/>
    <cellStyle name="Normal 5_LISTA LIC. NAC." xfId="56" xr:uid="{00000000-0005-0000-0000-000038000000}"/>
    <cellStyle name="Normal 6" xfId="57" xr:uid="{00000000-0005-0000-0000-000039000000}"/>
    <cellStyle name="Normal 6 2" xfId="58" xr:uid="{00000000-0005-0000-0000-00003A000000}"/>
    <cellStyle name="Normal 6_LISTA LIC. NAC." xfId="59" xr:uid="{00000000-0005-0000-0000-00003B000000}"/>
    <cellStyle name="Normal 7" xfId="60" xr:uid="{00000000-0005-0000-0000-00003C000000}"/>
    <cellStyle name="Normal 7 2" xfId="61" xr:uid="{00000000-0005-0000-0000-00003D000000}"/>
    <cellStyle name="Normal 7_LISTA LIC. NAC." xfId="62" xr:uid="{00000000-0005-0000-0000-00003E000000}"/>
    <cellStyle name="Normal 8" xfId="63" xr:uid="{00000000-0005-0000-0000-00003F000000}"/>
    <cellStyle name="Normal 8 2" xfId="64" xr:uid="{00000000-0005-0000-0000-000040000000}"/>
    <cellStyle name="Normal 8_LISTA LIC. NAC." xfId="65" xr:uid="{00000000-0005-0000-0000-000041000000}"/>
    <cellStyle name="Normal 9" xfId="66" xr:uid="{00000000-0005-0000-0000-000042000000}"/>
    <cellStyle name="Normal 9 2" xfId="67" xr:uid="{00000000-0005-0000-0000-000043000000}"/>
    <cellStyle name="Normal 9_LISTA LIC. NAC." xfId="68" xr:uid="{00000000-0005-0000-0000-000044000000}"/>
    <cellStyle name="Normal_Desglose 3 Edificios de Apartamentos PROYECTO BUENA VENTURA" xfId="75" xr:uid="{00000000-0005-0000-0000-000045000000}"/>
    <cellStyle name="Notas 2" xfId="69" xr:uid="{00000000-0005-0000-0000-000046000000}"/>
    <cellStyle name="Notas 3" xfId="70" xr:uid="{00000000-0005-0000-0000-000047000000}"/>
    <cellStyle name="Porcentaje 2" xfId="71" xr:uid="{00000000-0005-0000-0000-000048000000}"/>
    <cellStyle name="Porcentaje 3" xfId="72" xr:uid="{00000000-0005-0000-0000-000049000000}"/>
    <cellStyle name="Porcentaje 4" xfId="73" xr:uid="{00000000-0005-0000-0000-00004A000000}"/>
    <cellStyle name="Porcentual 2" xfId="74" xr:uid="{00000000-0005-0000-0000-00004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3" name="225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4" name="226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5" name="227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6" name="228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7" name="229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8" name="230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9" name="23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10" name="232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11" name="233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12" name="234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13" name="235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14" name="236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15" name="237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16" name="238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17" name="239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18" name="240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19" name="241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20" name="242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21" name="243 CuadroText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22" name="244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23" name="245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24" name="246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25" name="247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26" name="248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27" name="249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28" name="250 CuadroText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29" name="251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30" name="252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31" name="253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32" name="254 CuadroText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33" name="255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34" name="256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35" name="257 CuadroTex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36" name="258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37" name="259 CuadroText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38" name="260 CuadroText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39" name="261 CuadroText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40" name="262 CuadroText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41" name="263 CuadroText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42" name="264 CuadroText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43" name="265 CuadroText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44" name="266 CuadroText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45" name="267 CuadroText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46" name="268 CuadroText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47" name="269 CuadroText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48" name="270 CuadroText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49" name="271 CuadroText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50" name="272 CuadroText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51" name="273 CuadroText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52" name="274 CuadroText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53" name="275 CuadroText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54" name="276 CuadroText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55" name="277 CuadroText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56" name="278 CuadroText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57" name="279 CuadroText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58" name="280 CuadroText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59" name="534 CuadroText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60" name="535 CuadroText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61" name="536 CuadroText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62" name="537 CuadroText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63" name="538 CuadroText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64" name="539 CuadroText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65" name="540 CuadroText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66" name="541 CuadroText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67" name="542 CuadroText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68" name="543 CuadroText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69" name="544 CuadroText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70" name="545 CuadroText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71" name="546 CuadroText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72" name="547 CuadroText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73" name="548 CuadroText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74" name="549 CuadroText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75" name="550 CuadroText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76" name="551 CuadroText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77" name="552 CuadroText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78" name="553 CuadroText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79" name="554 CuadroText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80" name="555 CuadroText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81" name="556 CuadroText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82" name="557 CuadroText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83" name="558 CuadroText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84" name="559 CuadroText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85" name="560 CuadroTexto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86" name="561 CuadroTexto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87" name="562 CuadroTexto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88" name="563 CuadroTexto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89" name="564 CuadroTexto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90" name="565 CuadroTexto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91" name="566 CuadroTexto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92" name="567 CuadroTexto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93" name="568 CuadroTexto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94" name="569 CuadroTexto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95" name="570 CuadroTexto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96" name="571 CuadroTexto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97" name="572 CuadroTexto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98" name="573 CuadroTexto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99" name="574 CuadroTexto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100" name="575 CuadroTexto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101" name="576 CuadroTexto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102" name="577 CuadroTexto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103" name="578 CuadroTexto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104" name="579 CuadroTexto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105" name="580 CuadroTexto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106" name="581 CuadroTexto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107" name="582 CuadroTexto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108" name="583 CuadroTexto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109" name="584 CuadroTexto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110" name="585 CuadroTexto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111" name="586 CuadroTexto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112" name="587 CuadroTexto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21</xdr:row>
      <xdr:rowOff>0</xdr:rowOff>
    </xdr:from>
    <xdr:ext cx="184731" cy="264560"/>
    <xdr:sp macro="" textlink="">
      <xdr:nvSpPr>
        <xdr:cNvPr id="113" name="588 CuadroTexto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6715125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S43"/>
  <sheetViews>
    <sheetView tabSelected="1" zoomScale="90" zoomScaleNormal="90" zoomScaleSheetLayoutView="100" zoomScalePageLayoutView="90" workbookViewId="0">
      <pane xSplit="2" ySplit="6" topLeftCell="C16" activePane="bottomRight" state="frozen"/>
      <selection pane="topRight" activeCell="C1" sqref="C1"/>
      <selection pane="bottomLeft" activeCell="A6" sqref="A6"/>
      <selection pane="bottomRight" activeCell="J23" sqref="J23"/>
    </sheetView>
  </sheetViews>
  <sheetFormatPr baseColWidth="10" defaultColWidth="10.85546875" defaultRowHeight="18" x14ac:dyDescent="0.25"/>
  <cols>
    <col min="1" max="1" width="6.7109375" style="57" customWidth="1"/>
    <col min="2" max="2" width="10.28515625" style="51" hidden="1" customWidth="1"/>
    <col min="3" max="3" width="35.140625" style="51" customWidth="1"/>
    <col min="4" max="4" width="14.7109375" style="57" bestFit="1" customWidth="1"/>
    <col min="5" max="5" width="13.140625" style="51" customWidth="1"/>
    <col min="6" max="6" width="12.28515625" style="51" bestFit="1" customWidth="1"/>
    <col min="7" max="7" width="15" style="51" bestFit="1" customWidth="1"/>
    <col min="8" max="8" width="12.28515625" style="51" bestFit="1" customWidth="1"/>
    <col min="9" max="9" width="14.5703125" style="51" customWidth="1"/>
    <col min="10" max="10" width="14.140625" style="51" bestFit="1" customWidth="1"/>
    <col min="11" max="11" width="13.140625" style="51" customWidth="1"/>
    <col min="12" max="12" width="13.5703125" style="51" customWidth="1"/>
    <col min="13" max="16384" width="10.85546875" style="51"/>
  </cols>
  <sheetData>
    <row r="1" spans="1:253" s="1" customFormat="1" ht="14.25" customHeight="1" x14ac:dyDescent="0.25">
      <c r="B1" s="89"/>
      <c r="C1" s="89"/>
      <c r="D1" s="89"/>
      <c r="E1" s="58" t="s">
        <v>48</v>
      </c>
      <c r="F1" s="58"/>
      <c r="G1" s="58"/>
      <c r="H1" s="58"/>
      <c r="I1" s="89"/>
      <c r="J1" s="89"/>
      <c r="K1" s="89"/>
      <c r="L1" s="89"/>
      <c r="M1" s="59"/>
      <c r="N1" s="59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</row>
    <row r="2" spans="1:253" s="1" customFormat="1" ht="14.25" x14ac:dyDescent="0.25">
      <c r="A2" s="58" t="s">
        <v>49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</row>
    <row r="3" spans="1:253" s="1" customFormat="1" x14ac:dyDescent="0.25">
      <c r="A3" s="3"/>
      <c r="B3" s="3"/>
      <c r="C3" s="4" t="s">
        <v>54</v>
      </c>
      <c r="D3" s="3"/>
      <c r="E3" s="58" t="s">
        <v>53</v>
      </c>
      <c r="F3" s="58"/>
      <c r="G3" s="58"/>
      <c r="H3" s="58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5" customFormat="1" ht="21.75" customHeight="1" x14ac:dyDescent="0.25">
      <c r="A5" s="64" t="s">
        <v>11</v>
      </c>
      <c r="B5" s="65"/>
      <c r="C5" s="66" t="s">
        <v>3</v>
      </c>
      <c r="D5" s="66" t="s">
        <v>10</v>
      </c>
      <c r="E5" s="67" t="s">
        <v>46</v>
      </c>
      <c r="F5" s="67" t="s">
        <v>47</v>
      </c>
      <c r="G5" s="67" t="s">
        <v>12</v>
      </c>
      <c r="H5" s="67" t="s">
        <v>13</v>
      </c>
      <c r="I5" s="67" t="s">
        <v>14</v>
      </c>
      <c r="J5" s="67" t="s">
        <v>15</v>
      </c>
      <c r="K5" s="68" t="s">
        <v>16</v>
      </c>
      <c r="L5" s="68"/>
    </row>
    <row r="6" spans="1:253" s="1" customFormat="1" ht="23.25" customHeight="1" x14ac:dyDescent="0.25">
      <c r="A6" s="64"/>
      <c r="B6" s="69" t="s">
        <v>0</v>
      </c>
      <c r="C6" s="66"/>
      <c r="D6" s="66"/>
      <c r="E6" s="67"/>
      <c r="F6" s="67"/>
      <c r="G6" s="67"/>
      <c r="H6" s="67"/>
      <c r="I6" s="67"/>
      <c r="J6" s="67"/>
      <c r="K6" s="70" t="s">
        <v>17</v>
      </c>
      <c r="L6" s="71" t="s">
        <v>18</v>
      </c>
    </row>
    <row r="7" spans="1:253" s="6" customFormat="1" ht="15.75" x14ac:dyDescent="0.25">
      <c r="A7" s="72">
        <v>1</v>
      </c>
      <c r="B7" s="73" t="s">
        <v>1</v>
      </c>
      <c r="C7" s="74" t="s">
        <v>22</v>
      </c>
      <c r="D7" s="75">
        <f>+SUM(D8:D8)</f>
        <v>5500</v>
      </c>
      <c r="E7" s="76"/>
      <c r="F7" s="76"/>
      <c r="G7" s="76"/>
      <c r="H7" s="76"/>
      <c r="I7" s="76"/>
      <c r="J7" s="76"/>
      <c r="K7" s="76"/>
      <c r="L7" s="76"/>
    </row>
    <row r="8" spans="1:253" s="7" customFormat="1" x14ac:dyDescent="0.25">
      <c r="A8" s="77">
        <v>1.1000000000000001</v>
      </c>
      <c r="B8" s="78" t="s">
        <v>1</v>
      </c>
      <c r="C8" s="79" t="s">
        <v>23</v>
      </c>
      <c r="D8" s="80">
        <f>5000*1.1</f>
        <v>5500</v>
      </c>
      <c r="E8" s="81">
        <v>0</v>
      </c>
      <c r="F8" s="80">
        <f>+E8*D8</f>
        <v>0</v>
      </c>
      <c r="G8" s="81">
        <v>1</v>
      </c>
      <c r="H8" s="80">
        <f>+G8*D8</f>
        <v>5500</v>
      </c>
      <c r="I8" s="81">
        <f>+G8+E8</f>
        <v>1</v>
      </c>
      <c r="J8" s="80">
        <f>+H8+F8</f>
        <v>5500</v>
      </c>
      <c r="K8" s="81">
        <f>1-I8</f>
        <v>0</v>
      </c>
      <c r="L8" s="80">
        <f>+D8-J8</f>
        <v>0</v>
      </c>
    </row>
    <row r="9" spans="1:253" s="6" customFormat="1" ht="15.75" x14ac:dyDescent="0.25">
      <c r="A9" s="72">
        <v>2</v>
      </c>
      <c r="B9" s="73"/>
      <c r="C9" s="74" t="s">
        <v>24</v>
      </c>
      <c r="D9" s="75">
        <f>+SUM(D10:D15)</f>
        <v>60819.24</v>
      </c>
      <c r="E9" s="76"/>
      <c r="F9" s="76"/>
      <c r="G9" s="76"/>
      <c r="H9" s="76"/>
      <c r="I9" s="76"/>
      <c r="J9" s="76"/>
      <c r="K9" s="76"/>
      <c r="L9" s="76"/>
    </row>
    <row r="10" spans="1:253" s="7" customFormat="1" x14ac:dyDescent="0.25">
      <c r="A10" s="77" t="s">
        <v>5</v>
      </c>
      <c r="B10" s="78" t="s">
        <v>2</v>
      </c>
      <c r="C10" s="79" t="s">
        <v>25</v>
      </c>
      <c r="D10" s="80">
        <f>250*1.1</f>
        <v>275</v>
      </c>
      <c r="E10" s="81">
        <v>0</v>
      </c>
      <c r="F10" s="80">
        <f>+E10*D10</f>
        <v>0</v>
      </c>
      <c r="G10" s="81">
        <v>1</v>
      </c>
      <c r="H10" s="80">
        <f>+G10*D10</f>
        <v>275</v>
      </c>
      <c r="I10" s="81">
        <f>+G10+E10</f>
        <v>1</v>
      </c>
      <c r="J10" s="80">
        <f>+H10+F10</f>
        <v>275</v>
      </c>
      <c r="K10" s="81">
        <f>1-I10</f>
        <v>0</v>
      </c>
      <c r="L10" s="80">
        <f>+D10-J10</f>
        <v>0</v>
      </c>
    </row>
    <row r="11" spans="1:253" s="7" customFormat="1" x14ac:dyDescent="0.25">
      <c r="A11" s="77" t="s">
        <v>31</v>
      </c>
      <c r="B11" s="78"/>
      <c r="C11" s="79" t="s">
        <v>26</v>
      </c>
      <c r="D11" s="80">
        <f>509.4*1.1</f>
        <v>560.34</v>
      </c>
      <c r="E11" s="81">
        <v>0</v>
      </c>
      <c r="F11" s="80">
        <f t="shared" ref="F11:F21" si="0">+E11*D11</f>
        <v>0</v>
      </c>
      <c r="G11" s="81">
        <v>1</v>
      </c>
      <c r="H11" s="80">
        <f t="shared" ref="H11:H15" si="1">+G11*D11</f>
        <v>560.34</v>
      </c>
      <c r="I11" s="81">
        <f t="shared" ref="I11:J15" si="2">+G11+E11</f>
        <v>1</v>
      </c>
      <c r="J11" s="80">
        <f t="shared" si="2"/>
        <v>560.34</v>
      </c>
      <c r="K11" s="81">
        <f t="shared" ref="K11:K15" si="3">1-I11</f>
        <v>0</v>
      </c>
      <c r="L11" s="80">
        <f t="shared" ref="L11:L15" si="4">+D11-J11</f>
        <v>0</v>
      </c>
    </row>
    <row r="12" spans="1:253" s="7" customFormat="1" x14ac:dyDescent="0.25">
      <c r="A12" s="77" t="s">
        <v>32</v>
      </c>
      <c r="B12" s="78"/>
      <c r="C12" s="79" t="s">
        <v>27</v>
      </c>
      <c r="D12" s="80">
        <f>2482.16*1.1</f>
        <v>2730.38</v>
      </c>
      <c r="E12" s="81">
        <v>0</v>
      </c>
      <c r="F12" s="80">
        <f t="shared" si="0"/>
        <v>0</v>
      </c>
      <c r="G12" s="81">
        <v>1</v>
      </c>
      <c r="H12" s="80">
        <f t="shared" si="1"/>
        <v>2730.38</v>
      </c>
      <c r="I12" s="81">
        <f t="shared" si="2"/>
        <v>1</v>
      </c>
      <c r="J12" s="80">
        <f t="shared" si="2"/>
        <v>2730.38</v>
      </c>
      <c r="K12" s="81">
        <f t="shared" si="3"/>
        <v>0</v>
      </c>
      <c r="L12" s="80">
        <f t="shared" si="4"/>
        <v>0</v>
      </c>
    </row>
    <row r="13" spans="1:253" s="7" customFormat="1" ht="24" customHeight="1" x14ac:dyDescent="0.25">
      <c r="A13" s="77" t="s">
        <v>33</v>
      </c>
      <c r="B13" s="78"/>
      <c r="C13" s="79" t="s">
        <v>28</v>
      </c>
      <c r="D13" s="80">
        <f>100*35*1.1</f>
        <v>3850</v>
      </c>
      <c r="E13" s="81">
        <v>0</v>
      </c>
      <c r="F13" s="80">
        <f t="shared" si="0"/>
        <v>0</v>
      </c>
      <c r="G13" s="81">
        <v>1</v>
      </c>
      <c r="H13" s="80">
        <f t="shared" si="1"/>
        <v>3850</v>
      </c>
      <c r="I13" s="81">
        <f t="shared" si="2"/>
        <v>1</v>
      </c>
      <c r="J13" s="80">
        <f t="shared" si="2"/>
        <v>3850</v>
      </c>
      <c r="K13" s="81">
        <f t="shared" si="3"/>
        <v>0</v>
      </c>
      <c r="L13" s="80">
        <f t="shared" si="4"/>
        <v>0</v>
      </c>
    </row>
    <row r="14" spans="1:253" s="7" customFormat="1" x14ac:dyDescent="0.25">
      <c r="A14" s="77" t="s">
        <v>34</v>
      </c>
      <c r="B14" s="78"/>
      <c r="C14" s="79" t="s">
        <v>29</v>
      </c>
      <c r="D14" s="80">
        <f>23276.75*1.1</f>
        <v>25604.43</v>
      </c>
      <c r="E14" s="81">
        <v>0</v>
      </c>
      <c r="F14" s="80">
        <f t="shared" si="0"/>
        <v>0</v>
      </c>
      <c r="G14" s="81">
        <v>1</v>
      </c>
      <c r="H14" s="80">
        <f t="shared" si="1"/>
        <v>25604.43</v>
      </c>
      <c r="I14" s="81">
        <f t="shared" si="2"/>
        <v>1</v>
      </c>
      <c r="J14" s="80">
        <f t="shared" si="2"/>
        <v>25604.43</v>
      </c>
      <c r="K14" s="81">
        <f t="shared" si="3"/>
        <v>0</v>
      </c>
      <c r="L14" s="80">
        <f t="shared" si="4"/>
        <v>0</v>
      </c>
    </row>
    <row r="15" spans="1:253" s="7" customFormat="1" x14ac:dyDescent="0.25">
      <c r="A15" s="77" t="s">
        <v>35</v>
      </c>
      <c r="B15" s="78"/>
      <c r="C15" s="79" t="s">
        <v>30</v>
      </c>
      <c r="D15" s="80">
        <f>25271.9*1.1</f>
        <v>27799.09</v>
      </c>
      <c r="E15" s="81">
        <v>0</v>
      </c>
      <c r="F15" s="80">
        <f t="shared" si="0"/>
        <v>0</v>
      </c>
      <c r="G15" s="81">
        <v>1</v>
      </c>
      <c r="H15" s="80">
        <f t="shared" si="1"/>
        <v>27799.09</v>
      </c>
      <c r="I15" s="81">
        <f t="shared" si="2"/>
        <v>1</v>
      </c>
      <c r="J15" s="80">
        <f t="shared" si="2"/>
        <v>27799.09</v>
      </c>
      <c r="K15" s="81">
        <f t="shared" si="3"/>
        <v>0</v>
      </c>
      <c r="L15" s="80">
        <f t="shared" si="4"/>
        <v>0</v>
      </c>
    </row>
    <row r="16" spans="1:253" s="6" customFormat="1" ht="15.75" x14ac:dyDescent="0.25">
      <c r="A16" s="72">
        <v>3</v>
      </c>
      <c r="B16" s="73" t="s">
        <v>2</v>
      </c>
      <c r="C16" s="74" t="s">
        <v>36</v>
      </c>
      <c r="D16" s="75">
        <f>+SUM(D17:D21)</f>
        <v>149406.68</v>
      </c>
      <c r="E16" s="76"/>
      <c r="F16" s="76"/>
      <c r="G16" s="76"/>
      <c r="H16" s="76"/>
      <c r="I16" s="76"/>
      <c r="J16" s="76"/>
      <c r="K16" s="76"/>
      <c r="L16" s="76"/>
    </row>
    <row r="17" spans="1:17" s="7" customFormat="1" x14ac:dyDescent="0.25">
      <c r="A17" s="77" t="s">
        <v>6</v>
      </c>
      <c r="B17" s="78" t="s">
        <v>2</v>
      </c>
      <c r="C17" s="79" t="s">
        <v>37</v>
      </c>
      <c r="D17" s="80">
        <f>92625*1.1</f>
        <v>101887.5</v>
      </c>
      <c r="E17" s="81">
        <v>0</v>
      </c>
      <c r="F17" s="80">
        <f t="shared" si="0"/>
        <v>0</v>
      </c>
      <c r="G17" s="81">
        <v>0.05</v>
      </c>
      <c r="H17" s="80">
        <f>+G17*D17</f>
        <v>5094.38</v>
      </c>
      <c r="I17" s="81">
        <f t="shared" ref="I17:I20" si="5">+G17+E17</f>
        <v>0.05</v>
      </c>
      <c r="J17" s="80">
        <f t="shared" ref="J17:J21" si="6">+H17+F17</f>
        <v>5094.38</v>
      </c>
      <c r="K17" s="81">
        <f>1-I17</f>
        <v>0.95</v>
      </c>
      <c r="L17" s="80">
        <f t="shared" ref="L17:L21" si="7">+D17-J17</f>
        <v>96793.12</v>
      </c>
    </row>
    <row r="18" spans="1:17" s="7" customFormat="1" x14ac:dyDescent="0.25">
      <c r="A18" s="77" t="s">
        <v>7</v>
      </c>
      <c r="B18" s="78" t="s">
        <v>2</v>
      </c>
      <c r="C18" s="79" t="s">
        <v>38</v>
      </c>
      <c r="D18" s="80">
        <f>2400*1.1</f>
        <v>2640</v>
      </c>
      <c r="E18" s="81">
        <v>0</v>
      </c>
      <c r="F18" s="80">
        <f t="shared" si="0"/>
        <v>0</v>
      </c>
      <c r="G18" s="81">
        <v>1</v>
      </c>
      <c r="H18" s="80">
        <f>+G18*D18</f>
        <v>2640</v>
      </c>
      <c r="I18" s="81">
        <f t="shared" si="5"/>
        <v>1</v>
      </c>
      <c r="J18" s="80">
        <f t="shared" si="6"/>
        <v>2640</v>
      </c>
      <c r="K18" s="81">
        <f>1-I18</f>
        <v>0</v>
      </c>
      <c r="L18" s="80">
        <f t="shared" si="7"/>
        <v>0</v>
      </c>
    </row>
    <row r="19" spans="1:17" s="7" customFormat="1" x14ac:dyDescent="0.25">
      <c r="A19" s="77" t="s">
        <v>8</v>
      </c>
      <c r="B19" s="78" t="s">
        <v>2</v>
      </c>
      <c r="C19" s="79" t="s">
        <v>39</v>
      </c>
      <c r="D19" s="80">
        <f>3960*1.1</f>
        <v>4356</v>
      </c>
      <c r="E19" s="81">
        <v>0</v>
      </c>
      <c r="F19" s="80">
        <f t="shared" si="0"/>
        <v>0</v>
      </c>
      <c r="G19" s="81">
        <v>1</v>
      </c>
      <c r="H19" s="80">
        <f>+G19*D19</f>
        <v>4356</v>
      </c>
      <c r="I19" s="81">
        <f t="shared" si="5"/>
        <v>1</v>
      </c>
      <c r="J19" s="80">
        <f t="shared" si="6"/>
        <v>4356</v>
      </c>
      <c r="K19" s="81">
        <f>1-I19</f>
        <v>0</v>
      </c>
      <c r="L19" s="80">
        <f t="shared" si="7"/>
        <v>0</v>
      </c>
    </row>
    <row r="20" spans="1:17" s="7" customFormat="1" x14ac:dyDescent="0.25">
      <c r="A20" s="77" t="s">
        <v>9</v>
      </c>
      <c r="B20" s="78" t="s">
        <v>2</v>
      </c>
      <c r="C20" s="79" t="s">
        <v>40</v>
      </c>
      <c r="D20" s="80">
        <f>22575*1.1</f>
        <v>24832.5</v>
      </c>
      <c r="E20" s="82">
        <v>0.75</v>
      </c>
      <c r="F20" s="80">
        <f>+ROUNDDOWN(E20*D20,2)</f>
        <v>18624.37</v>
      </c>
      <c r="G20" s="81">
        <v>0.25</v>
      </c>
      <c r="H20" s="80">
        <f>+G20*D20</f>
        <v>6208.13</v>
      </c>
      <c r="I20" s="81">
        <f t="shared" si="5"/>
        <v>1</v>
      </c>
      <c r="J20" s="80">
        <f>+ROUNDUP(H20+F20,2)</f>
        <v>24832.5</v>
      </c>
      <c r="K20" s="81">
        <f>1-I20</f>
        <v>0</v>
      </c>
      <c r="L20" s="80">
        <f>+D20-J20</f>
        <v>0</v>
      </c>
    </row>
    <row r="21" spans="1:17" s="7" customFormat="1" x14ac:dyDescent="0.25">
      <c r="A21" s="77" t="s">
        <v>41</v>
      </c>
      <c r="B21" s="78"/>
      <c r="C21" s="79" t="s">
        <v>42</v>
      </c>
      <c r="D21" s="80">
        <f>14264.25*1.1</f>
        <v>15690.68</v>
      </c>
      <c r="E21" s="82">
        <v>0.2</v>
      </c>
      <c r="F21" s="80">
        <f t="shared" si="0"/>
        <v>3138.14</v>
      </c>
      <c r="G21" s="81">
        <v>0</v>
      </c>
      <c r="H21" s="80">
        <f>+G21*D21</f>
        <v>0</v>
      </c>
      <c r="I21" s="81">
        <f>+G21+E21</f>
        <v>0.2</v>
      </c>
      <c r="J21" s="80">
        <f t="shared" si="6"/>
        <v>3138.14</v>
      </c>
      <c r="K21" s="81">
        <f>1-I21</f>
        <v>0.8</v>
      </c>
      <c r="L21" s="80">
        <f t="shared" si="7"/>
        <v>12552.54</v>
      </c>
    </row>
    <row r="22" spans="1:17" s="9" customFormat="1" x14ac:dyDescent="0.25">
      <c r="A22" s="83"/>
      <c r="B22" s="84"/>
      <c r="C22" s="85" t="s">
        <v>21</v>
      </c>
      <c r="D22" s="86">
        <f>+D16+D9+D7</f>
        <v>215725.92</v>
      </c>
      <c r="E22" s="87"/>
      <c r="F22" s="86">
        <f>SUM(F8:F21)</f>
        <v>21762.51</v>
      </c>
      <c r="G22" s="87"/>
      <c r="H22" s="86">
        <f>SUM(H8:H21)</f>
        <v>84617.75</v>
      </c>
      <c r="I22" s="88">
        <f>+J22/D22</f>
        <v>0.49309999999999998</v>
      </c>
      <c r="J22" s="86">
        <f>SUM(J8:J21)</f>
        <v>106380.26</v>
      </c>
      <c r="K22" s="88">
        <f>+L22/D22</f>
        <v>0.50690000000000002</v>
      </c>
      <c r="L22" s="86">
        <f>SUM(L8:L21)</f>
        <v>109345.66</v>
      </c>
      <c r="M22" s="8"/>
    </row>
    <row r="23" spans="1:17" s="17" customFormat="1" x14ac:dyDescent="0.25">
      <c r="A23" s="10"/>
      <c r="B23" s="11"/>
      <c r="C23" s="12"/>
      <c r="D23" s="13"/>
      <c r="E23" s="13"/>
      <c r="F23" s="13"/>
      <c r="G23" s="13"/>
      <c r="H23" s="14"/>
      <c r="I23" s="15"/>
      <c r="J23" s="90"/>
      <c r="K23" s="15">
        <f>+D22-J22</f>
        <v>109345.66</v>
      </c>
      <c r="L23" s="14"/>
      <c r="M23" s="16"/>
    </row>
    <row r="24" spans="1:17" s="29" customFormat="1" ht="14.25" x14ac:dyDescent="0.2">
      <c r="A24" s="18"/>
      <c r="B24" s="19" t="s">
        <v>19</v>
      </c>
      <c r="C24" s="20" t="s">
        <v>19</v>
      </c>
      <c r="D24" s="21">
        <f>+D22*0.07</f>
        <v>15100.81</v>
      </c>
      <c r="E24" s="22" t="s">
        <v>19</v>
      </c>
      <c r="F24" s="21">
        <f>+F22*0.07</f>
        <v>1523.38</v>
      </c>
      <c r="G24" s="23"/>
      <c r="H24" s="24"/>
      <c r="I24" s="25"/>
      <c r="J24" s="26"/>
      <c r="K24" s="27"/>
      <c r="L24" s="28"/>
      <c r="P24" s="30"/>
      <c r="Q24" s="30"/>
    </row>
    <row r="25" spans="1:17" s="29" customFormat="1" ht="21" x14ac:dyDescent="0.2">
      <c r="A25" s="18"/>
      <c r="B25" s="19" t="s">
        <v>20</v>
      </c>
      <c r="C25" s="20" t="s">
        <v>20</v>
      </c>
      <c r="D25" s="31">
        <f>+D24+D22</f>
        <v>230826.73</v>
      </c>
      <c r="E25" s="22" t="s">
        <v>45</v>
      </c>
      <c r="F25" s="32">
        <f>+F24+F22</f>
        <v>23285.89</v>
      </c>
      <c r="G25" s="33"/>
      <c r="H25" s="34"/>
      <c r="I25" s="24"/>
      <c r="J25" s="20" t="s">
        <v>44</v>
      </c>
      <c r="K25" s="31">
        <f>+L22*1.07</f>
        <v>116999.86</v>
      </c>
      <c r="L25" s="35"/>
      <c r="O25" s="36"/>
    </row>
    <row r="26" spans="1:17" s="41" customFormat="1" ht="15.75" x14ac:dyDescent="0.25">
      <c r="A26" s="37"/>
      <c r="B26" s="38"/>
      <c r="C26" s="38"/>
      <c r="D26" s="39"/>
      <c r="E26" s="40"/>
      <c r="F26" s="40"/>
      <c r="I26" s="35"/>
      <c r="K26" s="42">
        <f>+K25+F25</f>
        <v>140285.75</v>
      </c>
      <c r="L26" s="35"/>
    </row>
    <row r="27" spans="1:17" s="41" customFormat="1" ht="15.75" customHeight="1" x14ac:dyDescent="0.25">
      <c r="B27" s="38"/>
      <c r="C27" s="44" t="s">
        <v>4</v>
      </c>
      <c r="D27" s="43"/>
      <c r="E27" s="43"/>
      <c r="F27" s="43"/>
      <c r="I27" s="45" t="s">
        <v>43</v>
      </c>
    </row>
    <row r="28" spans="1:17" s="61" customFormat="1" ht="14.25" x14ac:dyDescent="0.2">
      <c r="C28" s="62" t="s">
        <v>50</v>
      </c>
      <c r="D28" s="63"/>
      <c r="E28" s="62"/>
      <c r="F28" s="63"/>
      <c r="G28" s="63"/>
      <c r="H28" s="63"/>
      <c r="I28" s="62" t="s">
        <v>52</v>
      </c>
      <c r="J28" s="63"/>
      <c r="K28" s="63"/>
      <c r="L28" s="63"/>
    </row>
    <row r="29" spans="1:17" s="61" customFormat="1" ht="14.25" x14ac:dyDescent="0.2">
      <c r="C29" s="62" t="s">
        <v>51</v>
      </c>
      <c r="D29" s="63"/>
      <c r="E29" s="62"/>
      <c r="F29" s="63"/>
      <c r="G29" s="63"/>
      <c r="H29" s="63"/>
      <c r="I29" s="62"/>
      <c r="J29" s="63"/>
      <c r="K29" s="63"/>
      <c r="L29" s="63"/>
    </row>
    <row r="30" spans="1:17" x14ac:dyDescent="0.25">
      <c r="A30" s="46"/>
      <c r="B30" s="47"/>
      <c r="C30" s="48"/>
      <c r="D30" s="49"/>
      <c r="E30" s="50"/>
      <c r="F30" s="50"/>
      <c r="G30" s="50"/>
      <c r="H30" s="50"/>
      <c r="I30" s="50"/>
      <c r="J30" s="50"/>
      <c r="K30" s="50"/>
      <c r="L30" s="50"/>
    </row>
    <row r="31" spans="1:17" x14ac:dyDescent="0.25">
      <c r="A31" s="46"/>
      <c r="B31" s="47"/>
      <c r="C31" s="52"/>
      <c r="D31" s="49"/>
      <c r="E31" s="50"/>
      <c r="F31" s="50"/>
      <c r="G31" s="50"/>
      <c r="H31" s="50"/>
      <c r="I31" s="50"/>
      <c r="J31" s="50"/>
      <c r="K31" s="50"/>
      <c r="L31" s="50"/>
    </row>
    <row r="32" spans="1:17" x14ac:dyDescent="0.25">
      <c r="A32" s="53"/>
      <c r="B32" s="53"/>
      <c r="C32" s="53"/>
      <c r="D32" s="54"/>
      <c r="H32" s="55"/>
    </row>
    <row r="33" spans="1:9" x14ac:dyDescent="0.25">
      <c r="A33" s="54"/>
      <c r="B33" s="56"/>
      <c r="C33" s="56"/>
      <c r="D33" s="54"/>
    </row>
    <row r="34" spans="1:9" x14ac:dyDescent="0.25">
      <c r="A34" s="54"/>
      <c r="B34" s="56"/>
      <c r="C34" s="56"/>
      <c r="D34" s="54"/>
      <c r="E34" s="55"/>
      <c r="I34" s="55"/>
    </row>
    <row r="35" spans="1:9" x14ac:dyDescent="0.25">
      <c r="A35" s="54"/>
      <c r="B35" s="56"/>
      <c r="C35" s="56"/>
      <c r="D35" s="54"/>
    </row>
    <row r="36" spans="1:9" x14ac:dyDescent="0.25">
      <c r="A36" s="54"/>
      <c r="B36" s="56"/>
      <c r="C36" s="56"/>
      <c r="D36" s="54"/>
    </row>
    <row r="37" spans="1:9" x14ac:dyDescent="0.25">
      <c r="A37" s="54"/>
      <c r="B37" s="56"/>
      <c r="C37" s="56"/>
      <c r="D37" s="54"/>
    </row>
    <row r="38" spans="1:9" x14ac:dyDescent="0.25">
      <c r="A38" s="54"/>
      <c r="B38" s="56"/>
      <c r="C38" s="56"/>
      <c r="D38" s="54"/>
    </row>
    <row r="39" spans="1:9" x14ac:dyDescent="0.25">
      <c r="A39" s="54"/>
      <c r="B39" s="56"/>
      <c r="C39" s="56"/>
      <c r="D39" s="54"/>
    </row>
    <row r="40" spans="1:9" x14ac:dyDescent="0.25">
      <c r="A40" s="54"/>
      <c r="B40" s="56"/>
      <c r="C40" s="56"/>
      <c r="D40" s="54"/>
    </row>
    <row r="41" spans="1:9" x14ac:dyDescent="0.25">
      <c r="A41" s="54"/>
      <c r="B41" s="56"/>
      <c r="C41" s="56"/>
      <c r="D41" s="54"/>
    </row>
    <row r="42" spans="1:9" x14ac:dyDescent="0.25">
      <c r="A42" s="54"/>
      <c r="B42" s="56"/>
      <c r="C42" s="56"/>
      <c r="D42" s="54"/>
    </row>
    <row r="43" spans="1:9" x14ac:dyDescent="0.25">
      <c r="A43" s="54"/>
      <c r="B43" s="56"/>
      <c r="C43" s="56"/>
      <c r="D43" s="54"/>
    </row>
  </sheetData>
  <mergeCells count="95">
    <mergeCell ref="I5:I6"/>
    <mergeCell ref="J5:J6"/>
    <mergeCell ref="E3:H3"/>
    <mergeCell ref="E1:H1"/>
    <mergeCell ref="IO1:IS1"/>
    <mergeCell ref="HE1:HJ1"/>
    <mergeCell ref="HK1:HP1"/>
    <mergeCell ref="HQ1:HV1"/>
    <mergeCell ref="HW1:IB1"/>
    <mergeCell ref="IC1:IH1"/>
    <mergeCell ref="II1:IN1"/>
    <mergeCell ref="GS1:GX1"/>
    <mergeCell ref="GY1:HD1"/>
    <mergeCell ref="GG1:GL1"/>
    <mergeCell ref="CU1:CZ1"/>
    <mergeCell ref="DM1:DR1"/>
    <mergeCell ref="DS1:DX1"/>
    <mergeCell ref="EQ1:EV1"/>
    <mergeCell ref="EW1:FB1"/>
    <mergeCell ref="GM1:GR1"/>
    <mergeCell ref="EK1:EP1"/>
    <mergeCell ref="FC1:FH1"/>
    <mergeCell ref="DG1:DL1"/>
    <mergeCell ref="GA1:GF1"/>
    <mergeCell ref="DA1:DF1"/>
    <mergeCell ref="GG2:GL2"/>
    <mergeCell ref="GM2:GR2"/>
    <mergeCell ref="BQ1:BV1"/>
    <mergeCell ref="FI1:FN1"/>
    <mergeCell ref="FO1:FT1"/>
    <mergeCell ref="FU1:FZ1"/>
    <mergeCell ref="DY1:ED1"/>
    <mergeCell ref="EE1:EJ1"/>
    <mergeCell ref="EQ2:EV2"/>
    <mergeCell ref="CI1:CN1"/>
    <mergeCell ref="CO1:CT1"/>
    <mergeCell ref="CC1:CH1"/>
    <mergeCell ref="DM2:DR2"/>
    <mergeCell ref="DA2:DF2"/>
    <mergeCell ref="CU2:CZ2"/>
    <mergeCell ref="FO2:FT2"/>
    <mergeCell ref="IO2:IS2"/>
    <mergeCell ref="GS2:GX2"/>
    <mergeCell ref="GY2:HD2"/>
    <mergeCell ref="HE2:HJ2"/>
    <mergeCell ref="HK2:HP2"/>
    <mergeCell ref="HQ2:HV2"/>
    <mergeCell ref="HW2:IB2"/>
    <mergeCell ref="IC2:IH2"/>
    <mergeCell ref="II2:IN2"/>
    <mergeCell ref="A32:C32"/>
    <mergeCell ref="GA2:GF2"/>
    <mergeCell ref="BQ2:BV2"/>
    <mergeCell ref="BW2:CB2"/>
    <mergeCell ref="CC2:CH2"/>
    <mergeCell ref="CI2:CN2"/>
    <mergeCell ref="CO2:CT2"/>
    <mergeCell ref="DS2:DX2"/>
    <mergeCell ref="FU2:FZ2"/>
    <mergeCell ref="DG2:DL2"/>
    <mergeCell ref="DY2:ED2"/>
    <mergeCell ref="EE2:EJ2"/>
    <mergeCell ref="EK2:EP2"/>
    <mergeCell ref="EW2:FB2"/>
    <mergeCell ref="AM2:AR2"/>
    <mergeCell ref="AS2:AX2"/>
    <mergeCell ref="FI2:FN2"/>
    <mergeCell ref="AM1:AR1"/>
    <mergeCell ref="AS1:AX1"/>
    <mergeCell ref="AA1:AF1"/>
    <mergeCell ref="AG1:AL1"/>
    <mergeCell ref="AY1:BD1"/>
    <mergeCell ref="BW1:CB1"/>
    <mergeCell ref="AY2:BD2"/>
    <mergeCell ref="BE1:BJ1"/>
    <mergeCell ref="BK1:BP1"/>
    <mergeCell ref="BE2:BJ2"/>
    <mergeCell ref="BK2:BP2"/>
    <mergeCell ref="AG2:AL2"/>
    <mergeCell ref="U1:Z1"/>
    <mergeCell ref="FC2:FH2"/>
    <mergeCell ref="D27:F27"/>
    <mergeCell ref="O1:T1"/>
    <mergeCell ref="O2:T2"/>
    <mergeCell ref="U2:Z2"/>
    <mergeCell ref="AA2:AF2"/>
    <mergeCell ref="A2:L2"/>
    <mergeCell ref="K5:L5"/>
    <mergeCell ref="A5:A6"/>
    <mergeCell ref="C5:C6"/>
    <mergeCell ref="D5:D6"/>
    <mergeCell ref="E5:E6"/>
    <mergeCell ref="F5:F6"/>
    <mergeCell ref="G5:G6"/>
    <mergeCell ref="H5:H6"/>
  </mergeCells>
  <phoneticPr fontId="6" type="noConversion"/>
  <dataValidations disablePrompts="1" count="1">
    <dataValidation type="list" allowBlank="1" showInputMessage="1" showErrorMessage="1" sqref="B33:B65406 B7:B31" xr:uid="{00000000-0002-0000-0000-000000000000}">
      <formula1>"Capítulo,Partida,Mano de obra,Maquinaria,Material,Otros,"</formula1>
    </dataValidation>
  </dataValidations>
  <printOptions horizontalCentered="1" verticalCentered="1"/>
  <pageMargins left="0.11811023622047245" right="0.11811023622047245" top="0.74803149606299213" bottom="0.74803149606299213" header="0.11811023622047245" footer="0.39370078740157483"/>
  <pageSetup paperSize="5" fitToHeight="7" orientation="landscape" horizontalDpi="4294967293" verticalDpi="4294967293" r:id="rId1"/>
  <headerFooter>
    <oddHeader xml:space="preserve">&amp;R&amp;G
</oddHeader>
    <oddFooter>&amp;C&amp;"-,Cursiva"&amp;14https://arquitecturacivil.blog/asistente-virtual</oddFooter>
  </headerFooter>
  <colBreaks count="1" manualBreakCount="1">
    <brk id="3" max="1048575" man="1"/>
  </colBreaks>
  <ignoredErrors>
    <ignoredError sqref="A10 A17" numberStoredAsText="1"/>
  </ignoredErrors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Cuenta #2</vt:lpstr>
      <vt:lpstr>'Cuenta #2'!Área_de_impresión</vt:lpstr>
      <vt:lpstr>'Cuenta #2'!Títulos_a_imprimir</vt:lpstr>
    </vt:vector>
  </TitlesOfParts>
  <Company>CEINSA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evalapena</dc:creator>
  <cp:lastModifiedBy>Katherine</cp:lastModifiedBy>
  <cp:lastPrinted>2022-02-04T11:24:57Z</cp:lastPrinted>
  <dcterms:created xsi:type="dcterms:W3CDTF">2014-02-01T16:09:00Z</dcterms:created>
  <dcterms:modified xsi:type="dcterms:W3CDTF">2022-02-04T11:48:03Z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ón Presto">
    <vt:lpwstr>1.0</vt:lpwstr>
  </property>
</Properties>
</file>